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6"/>
  </bookViews>
  <sheets>
    <sheet name="A" sheetId="1" r:id="rId1"/>
    <sheet name="B" sheetId="2" r:id="rId2"/>
    <sheet name="C jeunes" sheetId="3" r:id="rId3"/>
    <sheet name="D jeunes" sheetId="4" r:id="rId4"/>
    <sheet name="E" sheetId="5" r:id="rId5"/>
    <sheet name="F" sheetId="6" r:id="rId6"/>
    <sheet name="récapitulatif" sheetId="7" r:id="rId7"/>
  </sheets>
  <definedNames/>
  <calcPr fullCalcOnLoad="1"/>
</workbook>
</file>

<file path=xl/sharedStrings.xml><?xml version="1.0" encoding="utf-8"?>
<sst xmlns="http://schemas.openxmlformats.org/spreadsheetml/2006/main" count="223" uniqueCount="54">
  <si>
    <t>Assistante sociale:</t>
  </si>
  <si>
    <t>Ancienne situation:</t>
  </si>
  <si>
    <t>Courriers</t>
  </si>
  <si>
    <t>Visites à domicile:</t>
  </si>
  <si>
    <t>Permanences ou rendez-vous:</t>
  </si>
  <si>
    <t>Contrats d'intégration:</t>
  </si>
  <si>
    <t>Dossiers présentés au CAS:</t>
  </si>
  <si>
    <t>Divers:</t>
  </si>
  <si>
    <t>Gestions budgétaires:</t>
  </si>
  <si>
    <t>RIS ou équiv.:</t>
  </si>
  <si>
    <t>non RIS:</t>
  </si>
  <si>
    <t>TOTAL:</t>
  </si>
  <si>
    <t>VALORISATION:</t>
  </si>
  <si>
    <t>x 5</t>
  </si>
  <si>
    <t>x 45</t>
  </si>
  <si>
    <t>x 15</t>
  </si>
  <si>
    <t>x 60</t>
  </si>
  <si>
    <t>TOTAL GENERAL:</t>
  </si>
  <si>
    <t>Rapports tribunaux:</t>
  </si>
  <si>
    <t>x 90</t>
  </si>
  <si>
    <t>Masse de travail en valeur annuelle:</t>
  </si>
  <si>
    <t>Valorisation en fonction du temps de travail:</t>
  </si>
  <si>
    <t>Régime de travail:</t>
  </si>
  <si>
    <t>revient à:</t>
  </si>
  <si>
    <t>arrondi:</t>
  </si>
  <si>
    <t>3,5/5</t>
  </si>
  <si>
    <t>AS</t>
  </si>
  <si>
    <t>départ</t>
  </si>
  <si>
    <t>nouveaux</t>
  </si>
  <si>
    <t>archivés</t>
  </si>
  <si>
    <t>réactivés</t>
  </si>
  <si>
    <t xml:space="preserve">nouvelle situation  </t>
  </si>
  <si>
    <t>nouveaux (+)</t>
  </si>
  <si>
    <t>Nouveaux dossiers plus de 25 ans:</t>
  </si>
  <si>
    <t>Nouveaux dossiers moins de 25 ans:</t>
  </si>
  <si>
    <t>x 40</t>
  </si>
  <si>
    <t>x 30</t>
  </si>
  <si>
    <t>x 12</t>
  </si>
  <si>
    <t>Rapports de liaison:</t>
  </si>
  <si>
    <t>x 10</t>
  </si>
  <si>
    <t>RIS au équivalent:</t>
  </si>
  <si>
    <t>Nouvelle situation début décembre :</t>
  </si>
  <si>
    <t>Novembre</t>
  </si>
  <si>
    <t>Nouvelle situation début décembre:</t>
  </si>
  <si>
    <t>Mise à jour de la masse de travail des AS début décembre 2016</t>
  </si>
  <si>
    <t>A</t>
  </si>
  <si>
    <t>B</t>
  </si>
  <si>
    <t>C jeunes</t>
  </si>
  <si>
    <t>D jeunes</t>
  </si>
  <si>
    <t>E</t>
  </si>
  <si>
    <t>F</t>
  </si>
  <si>
    <t>C (- 25 ans)</t>
  </si>
  <si>
    <t>D (- 25 ans)</t>
  </si>
  <si>
    <t>C (- 25 ans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</si>
</sst>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" fontId="0" fillId="0" borderId="11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24" sqref="F24"/>
    </sheetView>
  </sheetViews>
  <sheetFormatPr defaultColWidth="11.421875" defaultRowHeight="19.5" customHeight="1"/>
  <cols>
    <col min="1" max="1" width="17.8515625" style="1" customWidth="1"/>
    <col min="2" max="2" width="17.7109375" style="1" customWidth="1"/>
    <col min="3" max="3" width="10.8515625" style="1" customWidth="1"/>
    <col min="4" max="4" width="15.57421875" style="1" customWidth="1"/>
    <col min="5" max="5" width="14.00390625" style="1" customWidth="1"/>
    <col min="6" max="6" width="14.28125" style="1" customWidth="1"/>
    <col min="7" max="7" width="13.421875" style="1" customWidth="1"/>
    <col min="8" max="8" width="11.7109375" style="1" customWidth="1"/>
    <col min="9" max="9" width="11.00390625" style="1" customWidth="1"/>
    <col min="10" max="10" width="19.140625" style="1" customWidth="1"/>
    <col min="11" max="11" width="11.7109375" style="1" customWidth="1"/>
    <col min="12" max="12" width="10.8515625" style="1" customWidth="1"/>
    <col min="13" max="13" width="6.00390625" style="1" customWidth="1"/>
    <col min="14" max="14" width="6.8515625" style="1" customWidth="1"/>
    <col min="15" max="16384" width="11.421875" style="1" customWidth="1"/>
  </cols>
  <sheetData>
    <row r="1" spans="1:8" ht="19.5" customHeight="1">
      <c r="A1" s="3" t="s">
        <v>0</v>
      </c>
      <c r="B1" s="51" t="s">
        <v>45</v>
      </c>
      <c r="C1" s="51"/>
      <c r="D1" s="51"/>
      <c r="E1" s="51"/>
      <c r="F1" s="51"/>
      <c r="G1" s="51"/>
      <c r="H1" s="35"/>
    </row>
    <row r="3" spans="1:3" ht="19.5" customHeight="1">
      <c r="A3" s="2" t="s">
        <v>1</v>
      </c>
      <c r="C3" s="24">
        <v>531</v>
      </c>
    </row>
    <row r="4" spans="1:3" ht="19.5" customHeight="1">
      <c r="A4" s="52" t="s">
        <v>41</v>
      </c>
      <c r="B4" s="53"/>
      <c r="C4" s="12">
        <f>D21</f>
        <v>486</v>
      </c>
    </row>
    <row r="5" ht="19.5" customHeight="1" thickBot="1"/>
    <row r="6" spans="2:12" s="6" customFormat="1" ht="39.75" customHeight="1" thickBot="1">
      <c r="B6" s="14" t="s">
        <v>2</v>
      </c>
      <c r="C6" s="15" t="s">
        <v>3</v>
      </c>
      <c r="D6" s="15" t="s">
        <v>4</v>
      </c>
      <c r="E6" s="15" t="s">
        <v>8</v>
      </c>
      <c r="F6" s="15" t="s">
        <v>5</v>
      </c>
      <c r="G6" s="15" t="s">
        <v>38</v>
      </c>
      <c r="H6" s="15" t="s">
        <v>40</v>
      </c>
      <c r="I6" s="15" t="s">
        <v>10</v>
      </c>
      <c r="J6" s="15" t="s">
        <v>6</v>
      </c>
      <c r="K6" s="15" t="s">
        <v>18</v>
      </c>
      <c r="L6" s="16" t="s">
        <v>7</v>
      </c>
    </row>
    <row r="7" ht="19.5" customHeight="1" thickBot="1"/>
    <row r="8" spans="1:12" ht="19.5" customHeight="1" thickBot="1">
      <c r="A8" s="47" t="s">
        <v>42</v>
      </c>
      <c r="B8" s="36">
        <v>63</v>
      </c>
      <c r="C8" s="36">
        <v>5</v>
      </c>
      <c r="D8" s="36">
        <v>76</v>
      </c>
      <c r="E8" s="36">
        <v>26</v>
      </c>
      <c r="F8" s="36">
        <v>2</v>
      </c>
      <c r="G8" s="36">
        <v>4</v>
      </c>
      <c r="H8" s="36">
        <v>41</v>
      </c>
      <c r="I8" s="36">
        <v>40</v>
      </c>
      <c r="J8" s="36">
        <v>38</v>
      </c>
      <c r="K8" s="36">
        <v>0</v>
      </c>
      <c r="L8" s="37">
        <v>0.5</v>
      </c>
    </row>
    <row r="9" spans="2:12" ht="19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9.5" customHeight="1">
      <c r="A10" s="19" t="s">
        <v>11</v>
      </c>
      <c r="B10" s="20">
        <f aca="true" t="shared" si="0" ref="B10:L10">SUM(B8:B8)</f>
        <v>63</v>
      </c>
      <c r="C10" s="20">
        <f t="shared" si="0"/>
        <v>5</v>
      </c>
      <c r="D10" s="20">
        <f t="shared" si="0"/>
        <v>76</v>
      </c>
      <c r="E10" s="20">
        <f t="shared" si="0"/>
        <v>26</v>
      </c>
      <c r="F10" s="20">
        <f t="shared" si="0"/>
        <v>2</v>
      </c>
      <c r="G10" s="20">
        <f t="shared" si="0"/>
        <v>4</v>
      </c>
      <c r="H10" s="39"/>
      <c r="I10" s="39"/>
      <c r="J10" s="20">
        <f t="shared" si="0"/>
        <v>38</v>
      </c>
      <c r="K10" s="20">
        <f t="shared" si="0"/>
        <v>0</v>
      </c>
      <c r="L10" s="34">
        <f t="shared" si="0"/>
        <v>0.5</v>
      </c>
    </row>
    <row r="11" spans="1:12" s="7" customFormat="1" ht="19.5" customHeight="1">
      <c r="A11" s="54" t="s">
        <v>12</v>
      </c>
      <c r="B11" s="18" t="s">
        <v>13</v>
      </c>
      <c r="C11" s="18" t="s">
        <v>14</v>
      </c>
      <c r="D11" s="18" t="s">
        <v>15</v>
      </c>
      <c r="E11" s="18" t="s">
        <v>35</v>
      </c>
      <c r="F11" s="18" t="s">
        <v>16</v>
      </c>
      <c r="G11" s="18" t="s">
        <v>39</v>
      </c>
      <c r="H11" s="40"/>
      <c r="I11" s="40"/>
      <c r="J11" s="18" t="s">
        <v>36</v>
      </c>
      <c r="K11" s="18" t="s">
        <v>19</v>
      </c>
      <c r="L11" s="21" t="s">
        <v>16</v>
      </c>
    </row>
    <row r="12" spans="1:12" s="7" customFormat="1" ht="19.5" customHeight="1">
      <c r="A12" s="54"/>
      <c r="B12" s="18">
        <f>B10*5</f>
        <v>315</v>
      </c>
      <c r="C12" s="18">
        <f>C10*45</f>
        <v>225</v>
      </c>
      <c r="D12" s="18">
        <f>D10*15</f>
        <v>1140</v>
      </c>
      <c r="E12" s="18">
        <f>E10*40</f>
        <v>1040</v>
      </c>
      <c r="F12" s="18">
        <f>F10*60</f>
        <v>120</v>
      </c>
      <c r="G12" s="18">
        <f>G10*10</f>
        <v>40</v>
      </c>
      <c r="H12" s="40"/>
      <c r="I12" s="40"/>
      <c r="J12" s="18">
        <f>J10*30</f>
        <v>1140</v>
      </c>
      <c r="K12" s="18">
        <f>K10*90</f>
        <v>0</v>
      </c>
      <c r="L12" s="21">
        <f>L10*60</f>
        <v>30</v>
      </c>
    </row>
    <row r="13" spans="1:12" s="8" customFormat="1" ht="19.5" customHeight="1" thickBot="1">
      <c r="A13" s="22" t="s">
        <v>17</v>
      </c>
      <c r="B13" s="55">
        <f>SUM(B12:L12)</f>
        <v>4050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6" spans="1:5" ht="19.5" customHeight="1">
      <c r="A16" s="57" t="s">
        <v>20</v>
      </c>
      <c r="B16" s="57"/>
      <c r="C16" s="5">
        <f>B13</f>
        <v>4050</v>
      </c>
      <c r="D16" s="38" t="s">
        <v>37</v>
      </c>
      <c r="E16" s="5">
        <f>C16*12</f>
        <v>48600</v>
      </c>
    </row>
    <row r="18" spans="2:5" ht="19.5" customHeight="1">
      <c r="B18" s="49" t="s">
        <v>22</v>
      </c>
      <c r="C18" s="49"/>
      <c r="D18" s="9">
        <v>1</v>
      </c>
      <c r="E18" s="10"/>
    </row>
    <row r="19" spans="1:4" ht="19.5" customHeight="1">
      <c r="A19" s="49" t="s">
        <v>21</v>
      </c>
      <c r="B19" s="49"/>
      <c r="C19" s="49"/>
      <c r="D19" s="11">
        <f>E16*1</f>
        <v>48600</v>
      </c>
    </row>
    <row r="20" spans="1:4" ht="19.5" customHeight="1">
      <c r="A20" s="49" t="s">
        <v>23</v>
      </c>
      <c r="B20" s="50"/>
      <c r="C20" s="50"/>
      <c r="D20" s="13">
        <f>D19/100</f>
        <v>486</v>
      </c>
    </row>
    <row r="21" spans="1:4" ht="19.5" customHeight="1">
      <c r="A21" s="49" t="s">
        <v>24</v>
      </c>
      <c r="B21" s="50"/>
      <c r="C21" s="50"/>
      <c r="D21" s="12">
        <f>_XLL.ARRONDI.AU.MULTIPLE(D20,0.5)</f>
        <v>486</v>
      </c>
    </row>
  </sheetData>
  <sheetProtection/>
  <mergeCells count="9">
    <mergeCell ref="A19:C19"/>
    <mergeCell ref="A20:C20"/>
    <mergeCell ref="A21:C21"/>
    <mergeCell ref="B1:G1"/>
    <mergeCell ref="A4:B4"/>
    <mergeCell ref="A11:A12"/>
    <mergeCell ref="B13:L13"/>
    <mergeCell ref="A16:B16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" sqref="B1:H1"/>
    </sheetView>
  </sheetViews>
  <sheetFormatPr defaultColWidth="11.421875" defaultRowHeight="19.5" customHeight="1"/>
  <cols>
    <col min="1" max="1" width="17.8515625" style="1" customWidth="1"/>
    <col min="2" max="2" width="18.00390625" style="1" customWidth="1"/>
    <col min="3" max="3" width="10.8515625" style="1" customWidth="1"/>
    <col min="4" max="4" width="15.57421875" style="1" customWidth="1"/>
    <col min="5" max="5" width="14.00390625" style="1" customWidth="1"/>
    <col min="6" max="6" width="14.28125" style="1" customWidth="1"/>
    <col min="7" max="7" width="13.421875" style="1" customWidth="1"/>
    <col min="8" max="8" width="11.7109375" style="1" customWidth="1"/>
    <col min="9" max="9" width="11.00390625" style="1" customWidth="1"/>
    <col min="10" max="10" width="19.140625" style="1" customWidth="1"/>
    <col min="11" max="11" width="11.7109375" style="1" customWidth="1"/>
    <col min="12" max="12" width="10.8515625" style="1" customWidth="1"/>
    <col min="13" max="13" width="6.00390625" style="1" customWidth="1"/>
    <col min="14" max="14" width="6.8515625" style="1" customWidth="1"/>
    <col min="15" max="16384" width="11.421875" style="1" customWidth="1"/>
  </cols>
  <sheetData>
    <row r="1" spans="1:8" ht="19.5" customHeight="1">
      <c r="A1" s="3" t="s">
        <v>0</v>
      </c>
      <c r="B1" s="51" t="s">
        <v>46</v>
      </c>
      <c r="C1" s="51"/>
      <c r="D1" s="51"/>
      <c r="E1" s="51"/>
      <c r="F1" s="51"/>
      <c r="G1" s="51"/>
      <c r="H1" s="51"/>
    </row>
    <row r="3" spans="1:3" ht="19.5" customHeight="1">
      <c r="A3" s="2" t="s">
        <v>1</v>
      </c>
      <c r="C3" s="24">
        <v>632.5</v>
      </c>
    </row>
    <row r="4" spans="1:3" ht="19.5" customHeight="1">
      <c r="A4" s="52" t="s">
        <v>41</v>
      </c>
      <c r="B4" s="53"/>
      <c r="C4" s="12">
        <f>D21</f>
        <v>621</v>
      </c>
    </row>
    <row r="5" ht="19.5" customHeight="1" thickBot="1"/>
    <row r="6" spans="2:12" s="6" customFormat="1" ht="39.75" customHeight="1" thickBot="1">
      <c r="B6" s="14" t="s">
        <v>2</v>
      </c>
      <c r="C6" s="15" t="s">
        <v>3</v>
      </c>
      <c r="D6" s="15" t="s">
        <v>4</v>
      </c>
      <c r="E6" s="15" t="s">
        <v>8</v>
      </c>
      <c r="F6" s="15" t="s">
        <v>5</v>
      </c>
      <c r="G6" s="15" t="s">
        <v>38</v>
      </c>
      <c r="H6" s="15" t="s">
        <v>9</v>
      </c>
      <c r="I6" s="15" t="s">
        <v>10</v>
      </c>
      <c r="J6" s="15" t="s">
        <v>6</v>
      </c>
      <c r="K6" s="15" t="s">
        <v>18</v>
      </c>
      <c r="L6" s="16" t="s">
        <v>7</v>
      </c>
    </row>
    <row r="7" ht="19.5" customHeight="1" thickBot="1"/>
    <row r="8" spans="1:12" ht="19.5" customHeight="1" thickBot="1">
      <c r="A8" s="47" t="s">
        <v>42</v>
      </c>
      <c r="B8" s="36">
        <v>74</v>
      </c>
      <c r="C8" s="36">
        <v>6</v>
      </c>
      <c r="D8" s="36">
        <v>81</v>
      </c>
      <c r="E8" s="36">
        <v>38</v>
      </c>
      <c r="F8" s="36">
        <v>0</v>
      </c>
      <c r="G8" s="36">
        <v>6</v>
      </c>
      <c r="H8" s="36">
        <v>35</v>
      </c>
      <c r="I8" s="36">
        <v>55</v>
      </c>
      <c r="J8" s="36">
        <v>53</v>
      </c>
      <c r="K8" s="36">
        <v>0</v>
      </c>
      <c r="L8" s="37">
        <v>2.5</v>
      </c>
    </row>
    <row r="9" spans="2:12" ht="19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9.5" customHeight="1">
      <c r="A10" s="19" t="s">
        <v>11</v>
      </c>
      <c r="B10" s="20">
        <f aca="true" t="shared" si="0" ref="B10:L10">SUM(B8:B8)</f>
        <v>74</v>
      </c>
      <c r="C10" s="20">
        <f t="shared" si="0"/>
        <v>6</v>
      </c>
      <c r="D10" s="20">
        <f t="shared" si="0"/>
        <v>81</v>
      </c>
      <c r="E10" s="20">
        <f t="shared" si="0"/>
        <v>38</v>
      </c>
      <c r="F10" s="20">
        <f t="shared" si="0"/>
        <v>0</v>
      </c>
      <c r="G10" s="20">
        <f t="shared" si="0"/>
        <v>6</v>
      </c>
      <c r="H10" s="39"/>
      <c r="I10" s="39"/>
      <c r="J10" s="20">
        <f t="shared" si="0"/>
        <v>53</v>
      </c>
      <c r="K10" s="20">
        <f t="shared" si="0"/>
        <v>0</v>
      </c>
      <c r="L10" s="34">
        <f t="shared" si="0"/>
        <v>2.5</v>
      </c>
    </row>
    <row r="11" spans="1:12" s="7" customFormat="1" ht="19.5" customHeight="1">
      <c r="A11" s="54" t="s">
        <v>12</v>
      </c>
      <c r="B11" s="18" t="s">
        <v>13</v>
      </c>
      <c r="C11" s="18" t="s">
        <v>14</v>
      </c>
      <c r="D11" s="18" t="s">
        <v>15</v>
      </c>
      <c r="E11" s="18" t="s">
        <v>35</v>
      </c>
      <c r="F11" s="18" t="s">
        <v>16</v>
      </c>
      <c r="G11" s="18" t="s">
        <v>39</v>
      </c>
      <c r="H11" s="40"/>
      <c r="I11" s="40"/>
      <c r="J11" s="18" t="s">
        <v>36</v>
      </c>
      <c r="K11" s="18" t="s">
        <v>19</v>
      </c>
      <c r="L11" s="21" t="s">
        <v>16</v>
      </c>
    </row>
    <row r="12" spans="1:12" s="7" customFormat="1" ht="19.5" customHeight="1">
      <c r="A12" s="54"/>
      <c r="B12" s="18">
        <f>B10*5</f>
        <v>370</v>
      </c>
      <c r="C12" s="18">
        <f>C10*45</f>
        <v>270</v>
      </c>
      <c r="D12" s="18">
        <f>D10*15</f>
        <v>1215</v>
      </c>
      <c r="E12" s="18">
        <f>E10*40</f>
        <v>1520</v>
      </c>
      <c r="F12" s="18">
        <f>F10*60</f>
        <v>0</v>
      </c>
      <c r="G12" s="18">
        <f>G10*10</f>
        <v>60</v>
      </c>
      <c r="H12" s="40"/>
      <c r="I12" s="40"/>
      <c r="J12" s="18">
        <f>J10*30</f>
        <v>1590</v>
      </c>
      <c r="K12" s="18">
        <f>K10*90</f>
        <v>0</v>
      </c>
      <c r="L12" s="21">
        <f>L10*60</f>
        <v>150</v>
      </c>
    </row>
    <row r="13" spans="1:12" s="8" customFormat="1" ht="19.5" customHeight="1" thickBot="1">
      <c r="A13" s="22" t="s">
        <v>17</v>
      </c>
      <c r="B13" s="55">
        <f>SUM(B12:L12)</f>
        <v>5175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6" spans="1:5" ht="19.5" customHeight="1">
      <c r="A16" s="57" t="s">
        <v>20</v>
      </c>
      <c r="B16" s="57"/>
      <c r="C16" s="5">
        <f>B13</f>
        <v>5175</v>
      </c>
      <c r="D16" s="38" t="s">
        <v>37</v>
      </c>
      <c r="E16" s="5">
        <f>C16*12</f>
        <v>62100</v>
      </c>
    </row>
    <row r="18" spans="2:5" ht="19.5" customHeight="1">
      <c r="B18" s="49" t="s">
        <v>22</v>
      </c>
      <c r="C18" s="49"/>
      <c r="D18" s="9">
        <v>1</v>
      </c>
      <c r="E18" s="10"/>
    </row>
    <row r="19" spans="1:4" ht="19.5" customHeight="1">
      <c r="A19" s="49" t="s">
        <v>21</v>
      </c>
      <c r="B19" s="49"/>
      <c r="C19" s="49"/>
      <c r="D19" s="11">
        <f>E16*1</f>
        <v>62100</v>
      </c>
    </row>
    <row r="20" spans="1:4" ht="19.5" customHeight="1">
      <c r="A20" s="49" t="s">
        <v>23</v>
      </c>
      <c r="B20" s="50"/>
      <c r="C20" s="50"/>
      <c r="D20" s="13">
        <f>D19/100</f>
        <v>621</v>
      </c>
    </row>
    <row r="21" spans="1:4" ht="19.5" customHeight="1">
      <c r="A21" s="49" t="s">
        <v>24</v>
      </c>
      <c r="B21" s="50"/>
      <c r="C21" s="50"/>
      <c r="D21" s="12">
        <f>_XLL.ARRONDI.AU.MULTIPLE(D20,0.5)</f>
        <v>621</v>
      </c>
    </row>
  </sheetData>
  <sheetProtection/>
  <mergeCells count="9">
    <mergeCell ref="A19:C19"/>
    <mergeCell ref="A20:C20"/>
    <mergeCell ref="A21:C21"/>
    <mergeCell ref="B1:H1"/>
    <mergeCell ref="A4:B4"/>
    <mergeCell ref="A11:A12"/>
    <mergeCell ref="B13:L13"/>
    <mergeCell ref="A16:B16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" sqref="B1:H1"/>
    </sheetView>
  </sheetViews>
  <sheetFormatPr defaultColWidth="11.421875" defaultRowHeight="19.5" customHeight="1"/>
  <cols>
    <col min="1" max="1" width="17.8515625" style="1" customWidth="1"/>
    <col min="2" max="2" width="17.7109375" style="1" customWidth="1"/>
    <col min="3" max="3" width="10.8515625" style="1" customWidth="1"/>
    <col min="4" max="4" width="15.57421875" style="1" customWidth="1"/>
    <col min="5" max="5" width="14.00390625" style="1" customWidth="1"/>
    <col min="6" max="6" width="14.28125" style="1" customWidth="1"/>
    <col min="7" max="7" width="13.421875" style="1" customWidth="1"/>
    <col min="8" max="8" width="11.7109375" style="1" customWidth="1"/>
    <col min="9" max="9" width="11.00390625" style="1" customWidth="1"/>
    <col min="10" max="10" width="19.140625" style="1" customWidth="1"/>
    <col min="11" max="11" width="11.7109375" style="1" customWidth="1"/>
    <col min="12" max="12" width="10.8515625" style="1" customWidth="1"/>
    <col min="13" max="13" width="6.00390625" style="1" customWidth="1"/>
    <col min="14" max="14" width="6.8515625" style="1" customWidth="1"/>
    <col min="15" max="16384" width="11.421875" style="1" customWidth="1"/>
  </cols>
  <sheetData>
    <row r="1" spans="1:8" ht="19.5" customHeight="1">
      <c r="A1" s="3" t="s">
        <v>0</v>
      </c>
      <c r="B1" s="51" t="s">
        <v>47</v>
      </c>
      <c r="C1" s="51"/>
      <c r="D1" s="51"/>
      <c r="E1" s="51"/>
      <c r="F1" s="51"/>
      <c r="G1" s="51"/>
      <c r="H1" s="51"/>
    </row>
    <row r="3" spans="1:3" ht="19.5" customHeight="1">
      <c r="A3" s="2" t="s">
        <v>1</v>
      </c>
      <c r="C3" s="24">
        <v>425.5</v>
      </c>
    </row>
    <row r="4" spans="1:3" ht="19.5" customHeight="1">
      <c r="A4" s="52" t="s">
        <v>41</v>
      </c>
      <c r="B4" s="53"/>
      <c r="C4" s="12">
        <f>D21</f>
        <v>291</v>
      </c>
    </row>
    <row r="5" ht="19.5" customHeight="1" thickBot="1"/>
    <row r="6" spans="2:12" s="6" customFormat="1" ht="39.75" customHeight="1" thickBot="1">
      <c r="B6" s="14" t="s">
        <v>2</v>
      </c>
      <c r="C6" s="15" t="s">
        <v>3</v>
      </c>
      <c r="D6" s="15" t="s">
        <v>4</v>
      </c>
      <c r="E6" s="15" t="s">
        <v>8</v>
      </c>
      <c r="F6" s="15" t="s">
        <v>5</v>
      </c>
      <c r="G6" s="15" t="s">
        <v>38</v>
      </c>
      <c r="H6" s="15" t="s">
        <v>9</v>
      </c>
      <c r="I6" s="15" t="s">
        <v>10</v>
      </c>
      <c r="J6" s="15" t="s">
        <v>6</v>
      </c>
      <c r="K6" s="15" t="s">
        <v>18</v>
      </c>
      <c r="L6" s="16" t="s">
        <v>7</v>
      </c>
    </row>
    <row r="7" ht="19.5" customHeight="1" thickBot="1"/>
    <row r="8" spans="1:12" ht="19.5" customHeight="1" thickBot="1">
      <c r="A8" s="47" t="s">
        <v>42</v>
      </c>
      <c r="B8" s="36">
        <v>36</v>
      </c>
      <c r="C8" s="36">
        <v>4</v>
      </c>
      <c r="D8" s="36">
        <v>34</v>
      </c>
      <c r="E8" s="36">
        <v>2</v>
      </c>
      <c r="F8" s="36">
        <v>3</v>
      </c>
      <c r="G8" s="36">
        <v>6</v>
      </c>
      <c r="H8" s="36">
        <v>52</v>
      </c>
      <c r="I8" s="36">
        <v>10</v>
      </c>
      <c r="J8" s="36">
        <v>25</v>
      </c>
      <c r="K8" s="36">
        <v>0</v>
      </c>
      <c r="L8" s="37">
        <v>0</v>
      </c>
    </row>
    <row r="9" spans="2:12" ht="19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9.5" customHeight="1">
      <c r="A10" s="19" t="s">
        <v>11</v>
      </c>
      <c r="B10" s="20">
        <f aca="true" t="shared" si="0" ref="B10:L10">SUM(B8:B8)</f>
        <v>36</v>
      </c>
      <c r="C10" s="20">
        <f t="shared" si="0"/>
        <v>4</v>
      </c>
      <c r="D10" s="20">
        <f t="shared" si="0"/>
        <v>34</v>
      </c>
      <c r="E10" s="20">
        <f t="shared" si="0"/>
        <v>2</v>
      </c>
      <c r="F10" s="20">
        <f t="shared" si="0"/>
        <v>3</v>
      </c>
      <c r="G10" s="20">
        <f t="shared" si="0"/>
        <v>6</v>
      </c>
      <c r="H10" s="39"/>
      <c r="I10" s="39"/>
      <c r="J10" s="20">
        <f t="shared" si="0"/>
        <v>25</v>
      </c>
      <c r="K10" s="20">
        <f t="shared" si="0"/>
        <v>0</v>
      </c>
      <c r="L10" s="34">
        <f t="shared" si="0"/>
        <v>0</v>
      </c>
    </row>
    <row r="11" spans="1:12" s="7" customFormat="1" ht="19.5" customHeight="1">
      <c r="A11" s="54" t="s">
        <v>12</v>
      </c>
      <c r="B11" s="18" t="s">
        <v>13</v>
      </c>
      <c r="C11" s="18" t="s">
        <v>14</v>
      </c>
      <c r="D11" s="18" t="s">
        <v>15</v>
      </c>
      <c r="E11" s="18" t="s">
        <v>35</v>
      </c>
      <c r="F11" s="18" t="s">
        <v>16</v>
      </c>
      <c r="G11" s="18" t="s">
        <v>39</v>
      </c>
      <c r="H11" s="40"/>
      <c r="I11" s="40"/>
      <c r="J11" s="18" t="s">
        <v>36</v>
      </c>
      <c r="K11" s="18" t="s">
        <v>19</v>
      </c>
      <c r="L11" s="21" t="s">
        <v>16</v>
      </c>
    </row>
    <row r="12" spans="1:12" s="7" customFormat="1" ht="19.5" customHeight="1">
      <c r="A12" s="54"/>
      <c r="B12" s="18">
        <f>B10*5</f>
        <v>180</v>
      </c>
      <c r="C12" s="18">
        <f>C10*45</f>
        <v>180</v>
      </c>
      <c r="D12" s="18">
        <f>D10*15</f>
        <v>510</v>
      </c>
      <c r="E12" s="18">
        <f>E10*40</f>
        <v>80</v>
      </c>
      <c r="F12" s="18">
        <f>F10*60</f>
        <v>180</v>
      </c>
      <c r="G12" s="18">
        <f>G10*10</f>
        <v>60</v>
      </c>
      <c r="H12" s="40"/>
      <c r="I12" s="40"/>
      <c r="J12" s="18">
        <f>J10*30</f>
        <v>750</v>
      </c>
      <c r="K12" s="18">
        <f>K10*90</f>
        <v>0</v>
      </c>
      <c r="L12" s="21">
        <f>L10*60</f>
        <v>0</v>
      </c>
    </row>
    <row r="13" spans="1:12" s="8" customFormat="1" ht="19.5" customHeight="1" thickBot="1">
      <c r="A13" s="22" t="s">
        <v>17</v>
      </c>
      <c r="B13" s="55">
        <f>SUM(B12:L12)</f>
        <v>1940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6" spans="1:5" ht="19.5" customHeight="1">
      <c r="A16" s="57" t="s">
        <v>20</v>
      </c>
      <c r="B16" s="57"/>
      <c r="C16" s="5">
        <f>B13</f>
        <v>1940</v>
      </c>
      <c r="D16" s="38" t="s">
        <v>37</v>
      </c>
      <c r="E16" s="5">
        <f>C16*12</f>
        <v>23280</v>
      </c>
    </row>
    <row r="18" spans="2:5" ht="19.5" customHeight="1">
      <c r="B18" s="49" t="s">
        <v>22</v>
      </c>
      <c r="C18" s="49"/>
      <c r="D18" s="9">
        <v>0.8</v>
      </c>
      <c r="E18" s="10"/>
    </row>
    <row r="19" spans="1:4" ht="19.5" customHeight="1">
      <c r="A19" s="49" t="s">
        <v>21</v>
      </c>
      <c r="B19" s="49"/>
      <c r="C19" s="49"/>
      <c r="D19" s="11">
        <f>E16*5/4</f>
        <v>29100</v>
      </c>
    </row>
    <row r="20" spans="1:4" ht="19.5" customHeight="1">
      <c r="A20" s="49" t="s">
        <v>23</v>
      </c>
      <c r="B20" s="50"/>
      <c r="C20" s="50"/>
      <c r="D20" s="13">
        <f>D19/100</f>
        <v>291</v>
      </c>
    </row>
    <row r="21" spans="1:4" ht="19.5" customHeight="1">
      <c r="A21" s="49" t="s">
        <v>24</v>
      </c>
      <c r="B21" s="50"/>
      <c r="C21" s="50"/>
      <c r="D21" s="12">
        <f>_XLL.ARRONDI.AU.MULTIPLE(D20,0.5)</f>
        <v>291</v>
      </c>
    </row>
  </sheetData>
  <sheetProtection/>
  <mergeCells count="9">
    <mergeCell ref="A19:C19"/>
    <mergeCell ref="A20:C20"/>
    <mergeCell ref="A21:C21"/>
    <mergeCell ref="B1:H1"/>
    <mergeCell ref="A4:B4"/>
    <mergeCell ref="A11:A12"/>
    <mergeCell ref="B13:L13"/>
    <mergeCell ref="A16:B16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" sqref="B1:H1"/>
    </sheetView>
  </sheetViews>
  <sheetFormatPr defaultColWidth="11.421875" defaultRowHeight="19.5" customHeight="1"/>
  <cols>
    <col min="1" max="1" width="17.8515625" style="1" customWidth="1"/>
    <col min="2" max="2" width="18.140625" style="1" customWidth="1"/>
    <col min="3" max="3" width="10.8515625" style="1" customWidth="1"/>
    <col min="4" max="4" width="15.57421875" style="1" customWidth="1"/>
    <col min="5" max="5" width="14.00390625" style="1" customWidth="1"/>
    <col min="6" max="6" width="14.28125" style="1" customWidth="1"/>
    <col min="7" max="7" width="13.421875" style="1" customWidth="1"/>
    <col min="8" max="8" width="11.7109375" style="1" customWidth="1"/>
    <col min="9" max="9" width="11.00390625" style="1" customWidth="1"/>
    <col min="10" max="10" width="19.140625" style="1" customWidth="1"/>
    <col min="11" max="11" width="11.7109375" style="1" customWidth="1"/>
    <col min="12" max="12" width="10.8515625" style="1" customWidth="1"/>
    <col min="13" max="13" width="6.00390625" style="1" customWidth="1"/>
    <col min="14" max="14" width="6.8515625" style="1" customWidth="1"/>
    <col min="15" max="16384" width="11.421875" style="1" customWidth="1"/>
  </cols>
  <sheetData>
    <row r="1" spans="1:8" ht="19.5" customHeight="1">
      <c r="A1" s="3" t="s">
        <v>0</v>
      </c>
      <c r="B1" s="51" t="s">
        <v>48</v>
      </c>
      <c r="C1" s="51"/>
      <c r="D1" s="51"/>
      <c r="E1" s="51"/>
      <c r="F1" s="51"/>
      <c r="G1" s="51"/>
      <c r="H1" s="51"/>
    </row>
    <row r="3" spans="1:3" ht="19.5" customHeight="1">
      <c r="A3" s="2" t="s">
        <v>1</v>
      </c>
      <c r="C3" s="24">
        <v>362.5</v>
      </c>
    </row>
    <row r="4" spans="1:3" ht="19.5" customHeight="1">
      <c r="A4" s="52" t="s">
        <v>41</v>
      </c>
      <c r="B4" s="53"/>
      <c r="C4" s="12">
        <f>D21</f>
        <v>503</v>
      </c>
    </row>
    <row r="5" ht="19.5" customHeight="1" thickBot="1"/>
    <row r="6" spans="2:12" s="6" customFormat="1" ht="39.75" customHeight="1" thickBot="1">
      <c r="B6" s="14" t="s">
        <v>2</v>
      </c>
      <c r="C6" s="15" t="s">
        <v>3</v>
      </c>
      <c r="D6" s="15" t="s">
        <v>4</v>
      </c>
      <c r="E6" s="15" t="s">
        <v>8</v>
      </c>
      <c r="F6" s="15" t="s">
        <v>5</v>
      </c>
      <c r="G6" s="15" t="s">
        <v>38</v>
      </c>
      <c r="H6" s="15" t="s">
        <v>9</v>
      </c>
      <c r="I6" s="15" t="s">
        <v>10</v>
      </c>
      <c r="J6" s="15" t="s">
        <v>6</v>
      </c>
      <c r="K6" s="15" t="s">
        <v>18</v>
      </c>
      <c r="L6" s="16" t="s">
        <v>7</v>
      </c>
    </row>
    <row r="7" ht="19.5" customHeight="1" thickBot="1"/>
    <row r="8" spans="1:12" ht="19.5" customHeight="1" thickBot="1">
      <c r="A8" s="47" t="s">
        <v>42</v>
      </c>
      <c r="B8" s="36">
        <v>41</v>
      </c>
      <c r="C8" s="36">
        <v>6</v>
      </c>
      <c r="D8" s="36">
        <v>50</v>
      </c>
      <c r="E8" s="36">
        <v>6</v>
      </c>
      <c r="F8" s="36">
        <v>1</v>
      </c>
      <c r="G8" s="36">
        <v>0</v>
      </c>
      <c r="H8" s="36">
        <v>51</v>
      </c>
      <c r="I8" s="36">
        <v>7</v>
      </c>
      <c r="J8" s="36">
        <v>29</v>
      </c>
      <c r="K8" s="36">
        <v>0</v>
      </c>
      <c r="L8" s="37">
        <v>9</v>
      </c>
    </row>
    <row r="9" spans="2:12" ht="19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9.5" customHeight="1">
      <c r="A10" s="19" t="s">
        <v>11</v>
      </c>
      <c r="B10" s="20">
        <f aca="true" t="shared" si="0" ref="B10:L10">SUM(B8:B8)</f>
        <v>41</v>
      </c>
      <c r="C10" s="20">
        <f t="shared" si="0"/>
        <v>6</v>
      </c>
      <c r="D10" s="20">
        <f t="shared" si="0"/>
        <v>50</v>
      </c>
      <c r="E10" s="20">
        <f t="shared" si="0"/>
        <v>6</v>
      </c>
      <c r="F10" s="20">
        <f t="shared" si="0"/>
        <v>1</v>
      </c>
      <c r="G10" s="20">
        <f t="shared" si="0"/>
        <v>0</v>
      </c>
      <c r="H10" s="39"/>
      <c r="I10" s="39"/>
      <c r="J10" s="20">
        <f t="shared" si="0"/>
        <v>29</v>
      </c>
      <c r="K10" s="20">
        <f t="shared" si="0"/>
        <v>0</v>
      </c>
      <c r="L10" s="34">
        <f t="shared" si="0"/>
        <v>9</v>
      </c>
    </row>
    <row r="11" spans="1:12" s="7" customFormat="1" ht="19.5" customHeight="1">
      <c r="A11" s="54" t="s">
        <v>12</v>
      </c>
      <c r="B11" s="18" t="s">
        <v>13</v>
      </c>
      <c r="C11" s="18" t="s">
        <v>14</v>
      </c>
      <c r="D11" s="18" t="s">
        <v>15</v>
      </c>
      <c r="E11" s="18" t="s">
        <v>35</v>
      </c>
      <c r="F11" s="18" t="s">
        <v>16</v>
      </c>
      <c r="G11" s="18" t="s">
        <v>39</v>
      </c>
      <c r="H11" s="40"/>
      <c r="I11" s="40"/>
      <c r="J11" s="18" t="s">
        <v>36</v>
      </c>
      <c r="K11" s="18" t="s">
        <v>19</v>
      </c>
      <c r="L11" s="21" t="s">
        <v>16</v>
      </c>
    </row>
    <row r="12" spans="1:12" s="7" customFormat="1" ht="19.5" customHeight="1">
      <c r="A12" s="54"/>
      <c r="B12" s="18">
        <f>B10*5</f>
        <v>205</v>
      </c>
      <c r="C12" s="18">
        <f>C10*45</f>
        <v>270</v>
      </c>
      <c r="D12" s="18">
        <f>D10*15</f>
        <v>750</v>
      </c>
      <c r="E12" s="18">
        <f>E10*40</f>
        <v>240</v>
      </c>
      <c r="F12" s="18">
        <f>F10*60</f>
        <v>60</v>
      </c>
      <c r="G12" s="18">
        <f>G10*10</f>
        <v>0</v>
      </c>
      <c r="H12" s="40"/>
      <c r="I12" s="40"/>
      <c r="J12" s="18">
        <f>J10*30</f>
        <v>870</v>
      </c>
      <c r="K12" s="18">
        <f>K10*90</f>
        <v>0</v>
      </c>
      <c r="L12" s="21">
        <f>L10*60</f>
        <v>540</v>
      </c>
    </row>
    <row r="13" spans="1:12" s="8" customFormat="1" ht="19.5" customHeight="1" thickBot="1">
      <c r="A13" s="22" t="s">
        <v>17</v>
      </c>
      <c r="B13" s="55">
        <f>SUM(B12:L12)</f>
        <v>2935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6" spans="1:5" ht="19.5" customHeight="1">
      <c r="A16" s="57" t="s">
        <v>20</v>
      </c>
      <c r="B16" s="57"/>
      <c r="C16" s="5">
        <f>B13</f>
        <v>2935</v>
      </c>
      <c r="D16" s="38" t="s">
        <v>37</v>
      </c>
      <c r="E16" s="5">
        <f>C16*12</f>
        <v>35220</v>
      </c>
    </row>
    <row r="18" spans="2:5" ht="19.5" customHeight="1">
      <c r="B18" s="49" t="s">
        <v>22</v>
      </c>
      <c r="C18" s="49"/>
      <c r="D18" s="9" t="s">
        <v>25</v>
      </c>
      <c r="E18" s="10"/>
    </row>
    <row r="19" spans="1:4" ht="19.5" customHeight="1">
      <c r="A19" s="49" t="s">
        <v>21</v>
      </c>
      <c r="B19" s="49"/>
      <c r="C19" s="49"/>
      <c r="D19" s="11">
        <f>E16*5/3.5</f>
        <v>50314.28571428572</v>
      </c>
    </row>
    <row r="20" spans="1:4" ht="19.5" customHeight="1">
      <c r="A20" s="49" t="s">
        <v>23</v>
      </c>
      <c r="B20" s="50"/>
      <c r="C20" s="50"/>
      <c r="D20" s="13">
        <f>D19/100</f>
        <v>503.14285714285717</v>
      </c>
    </row>
    <row r="21" spans="1:4" ht="19.5" customHeight="1">
      <c r="A21" s="49" t="s">
        <v>24</v>
      </c>
      <c r="B21" s="50"/>
      <c r="C21" s="50"/>
      <c r="D21" s="12">
        <f>_XLL.ARRONDI.AU.MULTIPLE(D20,0.5)</f>
        <v>503</v>
      </c>
    </row>
  </sheetData>
  <sheetProtection/>
  <mergeCells count="9">
    <mergeCell ref="A19:C19"/>
    <mergeCell ref="A20:C20"/>
    <mergeCell ref="A21:C21"/>
    <mergeCell ref="B1:H1"/>
    <mergeCell ref="A4:B4"/>
    <mergeCell ref="A11:A12"/>
    <mergeCell ref="B13:L13"/>
    <mergeCell ref="A16:B16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" sqref="B1:H1"/>
    </sheetView>
  </sheetViews>
  <sheetFormatPr defaultColWidth="11.421875" defaultRowHeight="19.5" customHeight="1"/>
  <cols>
    <col min="1" max="1" width="20.00390625" style="1" customWidth="1"/>
    <col min="2" max="2" width="17.28125" style="1" customWidth="1"/>
    <col min="3" max="3" width="10.8515625" style="1" customWidth="1"/>
    <col min="4" max="4" width="15.57421875" style="1" customWidth="1"/>
    <col min="5" max="5" width="14.00390625" style="1" customWidth="1"/>
    <col min="6" max="6" width="14.28125" style="1" customWidth="1"/>
    <col min="7" max="7" width="13.421875" style="1" customWidth="1"/>
    <col min="8" max="8" width="11.7109375" style="1" customWidth="1"/>
    <col min="9" max="9" width="11.00390625" style="1" customWidth="1"/>
    <col min="10" max="10" width="19.140625" style="1" customWidth="1"/>
    <col min="11" max="11" width="11.7109375" style="1" customWidth="1"/>
    <col min="12" max="12" width="10.8515625" style="1" customWidth="1"/>
    <col min="13" max="13" width="6.00390625" style="1" customWidth="1"/>
    <col min="14" max="14" width="6.8515625" style="1" customWidth="1"/>
    <col min="15" max="16384" width="11.421875" style="1" customWidth="1"/>
  </cols>
  <sheetData>
    <row r="1" spans="1:8" ht="19.5" customHeight="1">
      <c r="A1" s="3" t="s">
        <v>0</v>
      </c>
      <c r="B1" s="51" t="s">
        <v>49</v>
      </c>
      <c r="C1" s="51"/>
      <c r="D1" s="51"/>
      <c r="E1" s="51"/>
      <c r="F1" s="51"/>
      <c r="G1" s="51"/>
      <c r="H1" s="51"/>
    </row>
    <row r="3" spans="1:3" ht="19.5" customHeight="1">
      <c r="A3" s="2" t="s">
        <v>1</v>
      </c>
      <c r="C3" s="24">
        <v>494.5</v>
      </c>
    </row>
    <row r="4" spans="1:3" ht="19.5" customHeight="1">
      <c r="A4" s="52" t="s">
        <v>43</v>
      </c>
      <c r="B4" s="53"/>
      <c r="C4" s="12">
        <f>D21</f>
        <v>567</v>
      </c>
    </row>
    <row r="5" ht="19.5" customHeight="1" thickBot="1"/>
    <row r="6" spans="2:12" s="6" customFormat="1" ht="39.75" customHeight="1" thickBot="1">
      <c r="B6" s="14" t="s">
        <v>2</v>
      </c>
      <c r="C6" s="15" t="s">
        <v>3</v>
      </c>
      <c r="D6" s="15" t="s">
        <v>4</v>
      </c>
      <c r="E6" s="15" t="s">
        <v>8</v>
      </c>
      <c r="F6" s="15" t="s">
        <v>5</v>
      </c>
      <c r="G6" s="15" t="s">
        <v>38</v>
      </c>
      <c r="H6" s="15" t="s">
        <v>9</v>
      </c>
      <c r="I6" s="15" t="s">
        <v>10</v>
      </c>
      <c r="J6" s="15" t="s">
        <v>6</v>
      </c>
      <c r="K6" s="15" t="s">
        <v>18</v>
      </c>
      <c r="L6" s="16" t="s">
        <v>7</v>
      </c>
    </row>
    <row r="7" ht="19.5" customHeight="1" thickBot="1"/>
    <row r="8" spans="1:12" ht="19.5" customHeight="1" thickBot="1">
      <c r="A8" s="47" t="s">
        <v>42</v>
      </c>
      <c r="B8" s="36">
        <v>26</v>
      </c>
      <c r="C8" s="36">
        <v>9</v>
      </c>
      <c r="D8" s="36">
        <v>71</v>
      </c>
      <c r="E8" s="36">
        <v>19</v>
      </c>
      <c r="F8" s="36">
        <v>1</v>
      </c>
      <c r="G8" s="36">
        <v>1</v>
      </c>
      <c r="H8" s="36"/>
      <c r="I8" s="36"/>
      <c r="J8" s="36">
        <v>39</v>
      </c>
      <c r="K8" s="36"/>
      <c r="L8" s="37">
        <v>3</v>
      </c>
    </row>
    <row r="9" spans="2:12" ht="19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9.5" customHeight="1">
      <c r="A10" s="19" t="s">
        <v>11</v>
      </c>
      <c r="B10" s="20">
        <f aca="true" t="shared" si="0" ref="B10:L10">SUM(B8:B8)</f>
        <v>26</v>
      </c>
      <c r="C10" s="20">
        <f t="shared" si="0"/>
        <v>9</v>
      </c>
      <c r="D10" s="20">
        <f t="shared" si="0"/>
        <v>71</v>
      </c>
      <c r="E10" s="20">
        <f t="shared" si="0"/>
        <v>19</v>
      </c>
      <c r="F10" s="20">
        <f t="shared" si="0"/>
        <v>1</v>
      </c>
      <c r="G10" s="20">
        <f t="shared" si="0"/>
        <v>1</v>
      </c>
      <c r="H10" s="39"/>
      <c r="I10" s="39"/>
      <c r="J10" s="20">
        <f t="shared" si="0"/>
        <v>39</v>
      </c>
      <c r="K10" s="20">
        <f t="shared" si="0"/>
        <v>0</v>
      </c>
      <c r="L10" s="34">
        <f t="shared" si="0"/>
        <v>3</v>
      </c>
    </row>
    <row r="11" spans="1:12" s="7" customFormat="1" ht="19.5" customHeight="1">
      <c r="A11" s="54" t="s">
        <v>12</v>
      </c>
      <c r="B11" s="18" t="s">
        <v>13</v>
      </c>
      <c r="C11" s="18" t="s">
        <v>14</v>
      </c>
      <c r="D11" s="18" t="s">
        <v>15</v>
      </c>
      <c r="E11" s="18" t="s">
        <v>35</v>
      </c>
      <c r="F11" s="18" t="s">
        <v>16</v>
      </c>
      <c r="G11" s="18" t="s">
        <v>39</v>
      </c>
      <c r="H11" s="40"/>
      <c r="I11" s="40"/>
      <c r="J11" s="18" t="s">
        <v>36</v>
      </c>
      <c r="K11" s="18" t="s">
        <v>19</v>
      </c>
      <c r="L11" s="21" t="s">
        <v>16</v>
      </c>
    </row>
    <row r="12" spans="1:12" s="7" customFormat="1" ht="19.5" customHeight="1">
      <c r="A12" s="54"/>
      <c r="B12" s="18">
        <f>B10*5</f>
        <v>130</v>
      </c>
      <c r="C12" s="18">
        <f>C10*45</f>
        <v>405</v>
      </c>
      <c r="D12" s="18">
        <f>D10*15</f>
        <v>1065</v>
      </c>
      <c r="E12" s="18">
        <f>E10*40</f>
        <v>760</v>
      </c>
      <c r="F12" s="18">
        <f>F10*60</f>
        <v>60</v>
      </c>
      <c r="G12" s="18">
        <f>G10*10</f>
        <v>10</v>
      </c>
      <c r="H12" s="40"/>
      <c r="I12" s="40"/>
      <c r="J12" s="18">
        <f>J10*30</f>
        <v>1170</v>
      </c>
      <c r="K12" s="18">
        <f>K10*90</f>
        <v>0</v>
      </c>
      <c r="L12" s="21">
        <f>L10*60</f>
        <v>180</v>
      </c>
    </row>
    <row r="13" spans="1:12" s="8" customFormat="1" ht="19.5" customHeight="1" thickBot="1">
      <c r="A13" s="22" t="s">
        <v>17</v>
      </c>
      <c r="B13" s="55">
        <f>SUM(B12:L12)</f>
        <v>3780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6" spans="1:5" ht="19.5" customHeight="1">
      <c r="A16" s="57" t="s">
        <v>20</v>
      </c>
      <c r="B16" s="57"/>
      <c r="C16" s="5">
        <f>B13</f>
        <v>3780</v>
      </c>
      <c r="D16" s="38" t="s">
        <v>37</v>
      </c>
      <c r="E16" s="5">
        <f>C16*12</f>
        <v>45360</v>
      </c>
    </row>
    <row r="18" spans="2:5" ht="19.5" customHeight="1">
      <c r="B18" s="49" t="s">
        <v>22</v>
      </c>
      <c r="C18" s="49"/>
      <c r="D18" s="9">
        <v>0.8</v>
      </c>
      <c r="E18" s="10"/>
    </row>
    <row r="19" spans="1:4" ht="19.5" customHeight="1">
      <c r="A19" s="49" t="s">
        <v>21</v>
      </c>
      <c r="B19" s="49"/>
      <c r="C19" s="49"/>
      <c r="D19" s="11">
        <f>E16*5/4</f>
        <v>56700</v>
      </c>
    </row>
    <row r="20" spans="1:4" ht="19.5" customHeight="1">
      <c r="A20" s="49" t="s">
        <v>23</v>
      </c>
      <c r="B20" s="50"/>
      <c r="C20" s="50"/>
      <c r="D20" s="13">
        <f>D19/100</f>
        <v>567</v>
      </c>
    </row>
    <row r="21" spans="1:4" ht="19.5" customHeight="1">
      <c r="A21" s="49" t="s">
        <v>24</v>
      </c>
      <c r="B21" s="50"/>
      <c r="C21" s="50"/>
      <c r="D21" s="12">
        <f>_XLL.ARRONDI.AU.MULTIPLE(D20,0.5)</f>
        <v>567</v>
      </c>
    </row>
  </sheetData>
  <sheetProtection/>
  <mergeCells count="9">
    <mergeCell ref="A19:C19"/>
    <mergeCell ref="A20:C20"/>
    <mergeCell ref="A21:C21"/>
    <mergeCell ref="B1:H1"/>
    <mergeCell ref="A4:B4"/>
    <mergeCell ref="A11:A12"/>
    <mergeCell ref="B13:L13"/>
    <mergeCell ref="A16:B16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" sqref="B1:H1"/>
    </sheetView>
  </sheetViews>
  <sheetFormatPr defaultColWidth="11.421875" defaultRowHeight="19.5" customHeight="1"/>
  <cols>
    <col min="1" max="1" width="17.8515625" style="1" customWidth="1"/>
    <col min="2" max="2" width="17.7109375" style="1" customWidth="1"/>
    <col min="3" max="3" width="10.8515625" style="1" customWidth="1"/>
    <col min="4" max="4" width="15.57421875" style="1" customWidth="1"/>
    <col min="5" max="5" width="14.00390625" style="1" customWidth="1"/>
    <col min="6" max="6" width="14.28125" style="1" customWidth="1"/>
    <col min="7" max="7" width="13.421875" style="1" customWidth="1"/>
    <col min="8" max="8" width="11.7109375" style="1" customWidth="1"/>
    <col min="9" max="9" width="11.00390625" style="1" customWidth="1"/>
    <col min="10" max="10" width="19.140625" style="1" customWidth="1"/>
    <col min="11" max="11" width="11.7109375" style="1" customWidth="1"/>
    <col min="12" max="12" width="10.8515625" style="1" customWidth="1"/>
    <col min="13" max="13" width="6.00390625" style="1" customWidth="1"/>
    <col min="14" max="14" width="6.8515625" style="1" customWidth="1"/>
    <col min="15" max="16384" width="11.421875" style="1" customWidth="1"/>
  </cols>
  <sheetData>
    <row r="1" spans="1:8" ht="19.5" customHeight="1">
      <c r="A1" s="3" t="s">
        <v>0</v>
      </c>
      <c r="B1" s="51" t="s">
        <v>50</v>
      </c>
      <c r="C1" s="51"/>
      <c r="D1" s="51"/>
      <c r="E1" s="51"/>
      <c r="F1" s="51"/>
      <c r="G1" s="51"/>
      <c r="H1" s="51"/>
    </row>
    <row r="3" spans="1:3" ht="19.5" customHeight="1">
      <c r="A3" s="2" t="s">
        <v>1</v>
      </c>
      <c r="C3" s="24">
        <v>529</v>
      </c>
    </row>
    <row r="4" spans="1:3" ht="19.5" customHeight="1">
      <c r="A4" s="52" t="s">
        <v>41</v>
      </c>
      <c r="B4" s="53"/>
      <c r="C4" s="12">
        <f>D21</f>
        <v>523</v>
      </c>
    </row>
    <row r="5" ht="19.5" customHeight="1" thickBot="1"/>
    <row r="6" spans="2:12" s="6" customFormat="1" ht="39.75" customHeight="1" thickBot="1">
      <c r="B6" s="14" t="s">
        <v>2</v>
      </c>
      <c r="C6" s="15" t="s">
        <v>3</v>
      </c>
      <c r="D6" s="15" t="s">
        <v>4</v>
      </c>
      <c r="E6" s="15" t="s">
        <v>8</v>
      </c>
      <c r="F6" s="15" t="s">
        <v>5</v>
      </c>
      <c r="G6" s="15" t="s">
        <v>38</v>
      </c>
      <c r="H6" s="15" t="s">
        <v>9</v>
      </c>
      <c r="I6" s="15" t="s">
        <v>10</v>
      </c>
      <c r="J6" s="15" t="s">
        <v>6</v>
      </c>
      <c r="K6" s="15" t="s">
        <v>18</v>
      </c>
      <c r="L6" s="16" t="s">
        <v>7</v>
      </c>
    </row>
    <row r="7" ht="19.5" customHeight="1" thickBot="1"/>
    <row r="8" spans="1:12" ht="19.5" customHeight="1" thickBot="1">
      <c r="A8" s="47" t="s">
        <v>42</v>
      </c>
      <c r="B8" s="36">
        <v>45</v>
      </c>
      <c r="C8" s="36">
        <v>6</v>
      </c>
      <c r="D8" s="36">
        <v>47</v>
      </c>
      <c r="E8" s="36">
        <v>22</v>
      </c>
      <c r="F8" s="36">
        <v>1</v>
      </c>
      <c r="G8" s="36">
        <v>6</v>
      </c>
      <c r="H8" s="36">
        <v>0</v>
      </c>
      <c r="I8" s="36">
        <v>0</v>
      </c>
      <c r="J8" s="36">
        <v>30</v>
      </c>
      <c r="K8" s="36">
        <v>0</v>
      </c>
      <c r="L8" s="37">
        <v>21</v>
      </c>
    </row>
    <row r="9" spans="2:12" ht="19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9.5" customHeight="1">
      <c r="A10" s="19" t="s">
        <v>11</v>
      </c>
      <c r="B10" s="20">
        <f aca="true" t="shared" si="0" ref="B10:L10">SUM(B8:B8)</f>
        <v>45</v>
      </c>
      <c r="C10" s="20">
        <f t="shared" si="0"/>
        <v>6</v>
      </c>
      <c r="D10" s="20">
        <f t="shared" si="0"/>
        <v>47</v>
      </c>
      <c r="E10" s="20">
        <f t="shared" si="0"/>
        <v>22</v>
      </c>
      <c r="F10" s="20">
        <f t="shared" si="0"/>
        <v>1</v>
      </c>
      <c r="G10" s="20">
        <f t="shared" si="0"/>
        <v>6</v>
      </c>
      <c r="H10" s="39"/>
      <c r="I10" s="39"/>
      <c r="J10" s="20">
        <f t="shared" si="0"/>
        <v>30</v>
      </c>
      <c r="K10" s="20">
        <f t="shared" si="0"/>
        <v>0</v>
      </c>
      <c r="L10" s="34">
        <f t="shared" si="0"/>
        <v>21</v>
      </c>
    </row>
    <row r="11" spans="1:12" s="7" customFormat="1" ht="19.5" customHeight="1">
      <c r="A11" s="54" t="s">
        <v>12</v>
      </c>
      <c r="B11" s="18" t="s">
        <v>13</v>
      </c>
      <c r="C11" s="18" t="s">
        <v>14</v>
      </c>
      <c r="D11" s="18" t="s">
        <v>15</v>
      </c>
      <c r="E11" s="18" t="s">
        <v>35</v>
      </c>
      <c r="F11" s="18" t="s">
        <v>16</v>
      </c>
      <c r="G11" s="18" t="s">
        <v>39</v>
      </c>
      <c r="H11" s="40"/>
      <c r="I11" s="40"/>
      <c r="J11" s="18" t="s">
        <v>36</v>
      </c>
      <c r="K11" s="18" t="s">
        <v>19</v>
      </c>
      <c r="L11" s="21" t="s">
        <v>16</v>
      </c>
    </row>
    <row r="12" spans="1:12" s="7" customFormat="1" ht="19.5" customHeight="1">
      <c r="A12" s="54"/>
      <c r="B12" s="18">
        <f>B10*5</f>
        <v>225</v>
      </c>
      <c r="C12" s="18">
        <f>C10*45</f>
        <v>270</v>
      </c>
      <c r="D12" s="18">
        <f>D10*15</f>
        <v>705</v>
      </c>
      <c r="E12" s="18">
        <f>E10*40</f>
        <v>880</v>
      </c>
      <c r="F12" s="18">
        <f>F10*60</f>
        <v>60</v>
      </c>
      <c r="G12" s="18">
        <f>G10*10</f>
        <v>60</v>
      </c>
      <c r="H12" s="40"/>
      <c r="I12" s="40"/>
      <c r="J12" s="18">
        <f>J10*30</f>
        <v>900</v>
      </c>
      <c r="K12" s="18">
        <f>K10*90</f>
        <v>0</v>
      </c>
      <c r="L12" s="21">
        <f>L10*60</f>
        <v>1260</v>
      </c>
    </row>
    <row r="13" spans="1:12" s="8" customFormat="1" ht="19.5" customHeight="1" thickBot="1">
      <c r="A13" s="22" t="s">
        <v>17</v>
      </c>
      <c r="B13" s="55">
        <f>SUM(B12:L12)</f>
        <v>4360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6" spans="1:5" ht="19.5" customHeight="1">
      <c r="A16" s="57" t="s">
        <v>20</v>
      </c>
      <c r="B16" s="57"/>
      <c r="C16" s="5">
        <f>B13</f>
        <v>4360</v>
      </c>
      <c r="D16" s="38" t="s">
        <v>37</v>
      </c>
      <c r="E16" s="5">
        <f>C16*12</f>
        <v>52320</v>
      </c>
    </row>
    <row r="18" spans="2:5" ht="19.5" customHeight="1">
      <c r="B18" s="49" t="s">
        <v>22</v>
      </c>
      <c r="C18" s="49"/>
      <c r="D18" s="9">
        <v>1</v>
      </c>
      <c r="E18" s="10"/>
    </row>
    <row r="19" spans="1:4" ht="19.5" customHeight="1">
      <c r="A19" s="49" t="s">
        <v>21</v>
      </c>
      <c r="B19" s="49"/>
      <c r="C19" s="49"/>
      <c r="D19" s="11">
        <f>E16*1/1</f>
        <v>52320</v>
      </c>
    </row>
    <row r="20" spans="1:4" ht="19.5" customHeight="1">
      <c r="A20" s="49" t="s">
        <v>23</v>
      </c>
      <c r="B20" s="50"/>
      <c r="C20" s="50"/>
      <c r="D20" s="13">
        <f>D19/100</f>
        <v>523.2</v>
      </c>
    </row>
    <row r="21" spans="1:4" ht="19.5" customHeight="1">
      <c r="A21" s="49" t="s">
        <v>24</v>
      </c>
      <c r="B21" s="50"/>
      <c r="C21" s="50"/>
      <c r="D21" s="12">
        <f>_XLL.ARRONDI.AU.MULTIPLE(D20,0.5)</f>
        <v>523</v>
      </c>
    </row>
  </sheetData>
  <sheetProtection/>
  <mergeCells count="9">
    <mergeCell ref="A19:C19"/>
    <mergeCell ref="A20:C20"/>
    <mergeCell ref="A21:C21"/>
    <mergeCell ref="B1:H1"/>
    <mergeCell ref="A4:B4"/>
    <mergeCell ref="A11:A12"/>
    <mergeCell ref="B13:L13"/>
    <mergeCell ref="A16:B16"/>
    <mergeCell ref="B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2" sqref="C12"/>
    </sheetView>
  </sheetViews>
  <sheetFormatPr defaultColWidth="11.421875" defaultRowHeight="24.75" customHeight="1"/>
  <cols>
    <col min="1" max="2" width="18.28125" style="1" customWidth="1"/>
    <col min="3" max="3" width="17.00390625" style="1" customWidth="1"/>
    <col min="4" max="4" width="15.57421875" style="1" customWidth="1"/>
    <col min="5" max="5" width="16.421875" style="1" customWidth="1"/>
    <col min="6" max="6" width="15.7109375" style="1" customWidth="1"/>
    <col min="7" max="7" width="25.8515625" style="1" customWidth="1"/>
    <col min="8" max="16384" width="11.421875" style="1" customWidth="1"/>
  </cols>
  <sheetData>
    <row r="1" spans="1:7" s="4" customFormat="1" ht="43.5" customHeight="1">
      <c r="A1" s="58" t="s">
        <v>44</v>
      </c>
      <c r="B1" s="58"/>
      <c r="C1" s="58"/>
      <c r="D1" s="58"/>
      <c r="E1" s="58"/>
      <c r="F1" s="58"/>
      <c r="G1" s="58"/>
    </row>
    <row r="2" ht="39.75" customHeight="1" thickBot="1"/>
    <row r="3" spans="1:7" s="5" customFormat="1" ht="24.75" customHeight="1">
      <c r="A3" s="25" t="s">
        <v>26</v>
      </c>
      <c r="B3" s="26" t="s">
        <v>27</v>
      </c>
      <c r="C3" s="26" t="s">
        <v>28</v>
      </c>
      <c r="D3" s="26" t="s">
        <v>32</v>
      </c>
      <c r="E3" s="26" t="s">
        <v>29</v>
      </c>
      <c r="F3" s="26" t="s">
        <v>30</v>
      </c>
      <c r="G3" s="27" t="s">
        <v>31</v>
      </c>
    </row>
    <row r="4" spans="1:7" ht="24.75" customHeight="1">
      <c r="A4" s="32" t="s">
        <v>45</v>
      </c>
      <c r="B4" s="17">
        <f>+A!C3</f>
        <v>531</v>
      </c>
      <c r="C4" s="28">
        <v>1</v>
      </c>
      <c r="D4" s="17">
        <f aca="true" t="shared" si="0" ref="D4:D9">_XLL.ARRONDI.AU.MULTIPLE((C4*0.15),0.5)</f>
        <v>0</v>
      </c>
      <c r="E4" s="28">
        <v>1</v>
      </c>
      <c r="F4" s="28">
        <v>3</v>
      </c>
      <c r="G4" s="30">
        <f>+A!C4+récapitulatif!D4</f>
        <v>486</v>
      </c>
    </row>
    <row r="5" spans="1:7" ht="24.75" customHeight="1">
      <c r="A5" s="32" t="s">
        <v>46</v>
      </c>
      <c r="B5" s="17">
        <f>B!C3</f>
        <v>632.5</v>
      </c>
      <c r="C5" s="28">
        <v>3</v>
      </c>
      <c r="D5" s="17">
        <f t="shared" si="0"/>
        <v>0.5</v>
      </c>
      <c r="E5" s="28">
        <v>2</v>
      </c>
      <c r="F5" s="28">
        <v>1</v>
      </c>
      <c r="G5" s="30">
        <f>B!C4+D5</f>
        <v>621.5</v>
      </c>
    </row>
    <row r="6" spans="1:7" s="45" customFormat="1" ht="24.75" customHeight="1">
      <c r="A6" s="41" t="s">
        <v>51</v>
      </c>
      <c r="B6" s="42">
        <f>'C jeunes'!C3</f>
        <v>425.5</v>
      </c>
      <c r="C6" s="43">
        <v>5</v>
      </c>
      <c r="D6" s="42">
        <f t="shared" si="0"/>
        <v>1</v>
      </c>
      <c r="E6" s="43">
        <v>0</v>
      </c>
      <c r="F6" s="43">
        <v>0</v>
      </c>
      <c r="G6" s="44">
        <f>'C jeunes'!C4+récapitulatif!D6</f>
        <v>292</v>
      </c>
    </row>
    <row r="7" spans="1:7" s="45" customFormat="1" ht="24.75" customHeight="1">
      <c r="A7" s="41" t="s">
        <v>52</v>
      </c>
      <c r="B7" s="42">
        <f>'D jeunes'!C3</f>
        <v>362.5</v>
      </c>
      <c r="C7" s="43">
        <v>8</v>
      </c>
      <c r="D7" s="42">
        <f t="shared" si="0"/>
        <v>1</v>
      </c>
      <c r="E7" s="43">
        <v>1</v>
      </c>
      <c r="F7" s="43">
        <v>0</v>
      </c>
      <c r="G7" s="44">
        <f>'D jeunes'!C4+récapitulatif!D7</f>
        <v>504</v>
      </c>
    </row>
    <row r="8" spans="1:7" ht="24.75" customHeight="1">
      <c r="A8" s="32" t="s">
        <v>49</v>
      </c>
      <c r="B8" s="17">
        <f>E!C3</f>
        <v>494.5</v>
      </c>
      <c r="C8" s="28">
        <v>3</v>
      </c>
      <c r="D8" s="17">
        <f t="shared" si="0"/>
        <v>0.5</v>
      </c>
      <c r="E8" s="28">
        <v>0</v>
      </c>
      <c r="F8" s="28">
        <v>0</v>
      </c>
      <c r="G8" s="30">
        <f>E!C4+récapitulatif!D8</f>
        <v>567.5</v>
      </c>
    </row>
    <row r="9" spans="1:7" ht="24.75" customHeight="1" thickBot="1">
      <c r="A9" s="33" t="s">
        <v>50</v>
      </c>
      <c r="B9" s="23">
        <f>F!C3</f>
        <v>529</v>
      </c>
      <c r="C9" s="29">
        <v>5</v>
      </c>
      <c r="D9" s="23">
        <f t="shared" si="0"/>
        <v>1</v>
      </c>
      <c r="E9" s="29">
        <v>0</v>
      </c>
      <c r="F9" s="29">
        <v>0</v>
      </c>
      <c r="G9" s="31">
        <f>F!C4+récapitulatif!D9</f>
        <v>524</v>
      </c>
    </row>
    <row r="10" ht="64.5" customHeight="1"/>
    <row r="11" spans="1:7" ht="36.75" customHeight="1">
      <c r="A11" s="59" t="s">
        <v>33</v>
      </c>
      <c r="B11" s="59"/>
      <c r="C11" s="48" t="s">
        <v>45</v>
      </c>
      <c r="D11" s="61"/>
      <c r="E11" s="62"/>
      <c r="F11" s="62"/>
      <c r="G11" s="62"/>
    </row>
    <row r="12" spans="1:7" ht="28.5" customHeight="1">
      <c r="A12" s="60" t="s">
        <v>34</v>
      </c>
      <c r="B12" s="60"/>
      <c r="C12" s="46" t="s">
        <v>53</v>
      </c>
      <c r="D12" s="62"/>
      <c r="E12" s="62"/>
      <c r="F12" s="62"/>
      <c r="G12" s="62"/>
    </row>
  </sheetData>
  <sheetProtection/>
  <mergeCells count="5">
    <mergeCell ref="A1:G1"/>
    <mergeCell ref="A11:B11"/>
    <mergeCell ref="A12:B12"/>
    <mergeCell ref="D11:G11"/>
    <mergeCell ref="D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jcb</cp:lastModifiedBy>
  <cp:lastPrinted>2016-12-02T08:28:09Z</cp:lastPrinted>
  <dcterms:created xsi:type="dcterms:W3CDTF">2008-04-04T08:45:33Z</dcterms:created>
  <dcterms:modified xsi:type="dcterms:W3CDTF">2016-12-20T15:10:48Z</dcterms:modified>
  <cp:category/>
  <cp:version/>
  <cp:contentType/>
  <cp:contentStatus/>
</cp:coreProperties>
</file>